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кв 2016г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<sst xmlns="http://schemas.openxmlformats.org/spreadsheetml/2006/main" count="76" uniqueCount="49">
  <si>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ед.изм.</t>
  </si>
  <si>
    <t>Предусмотрено в тарифе</t>
  </si>
  <si>
    <t>Отклонение от предусмотренных в тарифе</t>
  </si>
  <si>
    <t>Исходя из плановой себестоимости на факт.объем реализ.</t>
  </si>
  <si>
    <t>Исходя из факт. себестоимости на факт. объем реализации</t>
  </si>
  <si>
    <t>в %%</t>
  </si>
  <si>
    <t>тыс. руб.</t>
  </si>
  <si>
    <t>Объем производства и реализации услуги:</t>
  </si>
  <si>
    <t>Потери</t>
  </si>
  <si>
    <t>%</t>
  </si>
  <si>
    <t>Собственные нужды</t>
  </si>
  <si>
    <t>Объем реализации</t>
  </si>
  <si>
    <t>в т.ч. население</t>
  </si>
  <si>
    <t>бюджетные организации</t>
  </si>
  <si>
    <t>прочие потребители</t>
  </si>
  <si>
    <t>Статьи расходов:</t>
  </si>
  <si>
    <t>руб.</t>
  </si>
  <si>
    <t>Электроэнергия</t>
  </si>
  <si>
    <t>Количество</t>
  </si>
  <si>
    <t>Тариф</t>
  </si>
  <si>
    <t>Численность производственных рабочих</t>
  </si>
  <si>
    <t>чел.</t>
  </si>
  <si>
    <t>Среднемесячная з/п</t>
  </si>
  <si>
    <t>Отчисления на соц. нужды</t>
  </si>
  <si>
    <t>Ремонт</t>
  </si>
  <si>
    <t>Цеховые расходы</t>
  </si>
  <si>
    <t>Общеэксплуатационные расходы</t>
  </si>
  <si>
    <t>Прочие расходы</t>
  </si>
  <si>
    <t>Содержание сбытовой организации</t>
  </si>
  <si>
    <t>Итого себестоимость</t>
  </si>
  <si>
    <t>Себестоимость на единицу</t>
  </si>
  <si>
    <t>Себестоимость объема реализации</t>
  </si>
  <si>
    <t>Выручка от реализации</t>
  </si>
  <si>
    <t>Прибыль, убыток</t>
  </si>
  <si>
    <t>Производственные нужды</t>
  </si>
  <si>
    <t>Заработная плата</t>
  </si>
  <si>
    <t>т.руб.</t>
  </si>
  <si>
    <t>Приложение № 5</t>
  </si>
  <si>
    <t>Подъем воды</t>
  </si>
  <si>
    <t>тыс.м3</t>
  </si>
  <si>
    <t>т.кВтч</t>
  </si>
  <si>
    <t>Материалы</t>
  </si>
  <si>
    <t>Дотация</t>
  </si>
  <si>
    <t>Доходы с учетом дотации</t>
  </si>
  <si>
    <t>Амортиз.(аренда)</t>
  </si>
  <si>
    <t>Анализ себестоимости услуги  водоснабжения за 1 п/г 2016 года по ОООЖилТЭК   СНЕЖНЫЙ,ГУРСКОЕ</t>
  </si>
  <si>
    <t xml:space="preserve">Исходя из планового объема реализации </t>
  </si>
  <si>
    <t xml:space="preserve">Исходя из фактического объема реализации </t>
  </si>
  <si>
    <t xml:space="preserve">Факт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</si>
</sst>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4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4" fontId="8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44" fillId="29" borderId="10" xfId="51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0">
      <selection activeCell="E21" sqref="E21"/>
    </sheetView>
  </sheetViews>
  <sheetFormatPr defaultColWidth="9.00390625" defaultRowHeight="12.75"/>
  <cols>
    <col min="1" max="1" width="16.25390625" style="0" customWidth="1"/>
    <col min="2" max="2" width="7.25390625" style="0" customWidth="1"/>
    <col min="7" max="7" width="11.25390625" style="0" customWidth="1"/>
  </cols>
  <sheetData>
    <row r="1" spans="1:9" ht="15.75">
      <c r="A1" s="1"/>
      <c r="B1" s="1"/>
      <c r="C1" s="1"/>
      <c r="D1" s="1"/>
      <c r="E1" s="1"/>
      <c r="F1" s="1"/>
      <c r="G1" s="21" t="s">
        <v>37</v>
      </c>
      <c r="H1" s="21"/>
      <c r="I1" s="21"/>
    </row>
    <row r="2" spans="1:9" ht="12.75">
      <c r="A2" s="22" t="s">
        <v>45</v>
      </c>
      <c r="B2" s="22"/>
      <c r="C2" s="22"/>
      <c r="D2" s="22"/>
      <c r="E2" s="22"/>
      <c r="F2" s="22"/>
      <c r="G2" s="22"/>
      <c r="H2" s="22"/>
      <c r="I2" s="23"/>
    </row>
    <row r="3" spans="1:9" ht="21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2.75">
      <c r="A4" s="19">
        <v>4</v>
      </c>
      <c r="B4" s="24" t="s">
        <v>0</v>
      </c>
      <c r="C4" s="20" t="s">
        <v>1</v>
      </c>
      <c r="D4" s="20"/>
      <c r="E4" s="19" t="s">
        <v>48</v>
      </c>
      <c r="F4" s="20" t="s">
        <v>2</v>
      </c>
      <c r="G4" s="20"/>
      <c r="H4" s="20"/>
      <c r="I4" s="20"/>
    </row>
    <row r="5" spans="1:9" ht="12.75">
      <c r="A5" s="19"/>
      <c r="B5" s="24"/>
      <c r="C5" s="19" t="s">
        <v>46</v>
      </c>
      <c r="D5" s="19" t="s">
        <v>47</v>
      </c>
      <c r="E5" s="19"/>
      <c r="F5" s="19" t="s">
        <v>3</v>
      </c>
      <c r="G5" s="19"/>
      <c r="H5" s="19" t="s">
        <v>4</v>
      </c>
      <c r="I5" s="19"/>
    </row>
    <row r="6" spans="1:9" ht="45" customHeight="1">
      <c r="A6" s="19"/>
      <c r="B6" s="24"/>
      <c r="C6" s="19"/>
      <c r="D6" s="19"/>
      <c r="E6" s="19"/>
      <c r="F6" s="2" t="s">
        <v>6</v>
      </c>
      <c r="G6" s="2" t="s">
        <v>5</v>
      </c>
      <c r="H6" s="2" t="s">
        <v>6</v>
      </c>
      <c r="I6" s="2" t="s">
        <v>5</v>
      </c>
    </row>
    <row r="7" spans="1:9" ht="38.25" customHeight="1">
      <c r="A7" s="4" t="s">
        <v>7</v>
      </c>
      <c r="B7" s="5"/>
      <c r="C7" s="6"/>
      <c r="D7" s="6"/>
      <c r="E7" s="6"/>
      <c r="F7" s="3"/>
      <c r="G7" s="3"/>
      <c r="H7" s="3"/>
      <c r="I7" s="3"/>
    </row>
    <row r="8" spans="1:9" ht="12.75">
      <c r="A8" s="7" t="s">
        <v>38</v>
      </c>
      <c r="B8" s="8" t="s">
        <v>39</v>
      </c>
      <c r="C8" s="13">
        <f>C9+C11+C12+C13</f>
        <v>68</v>
      </c>
      <c r="D8" s="13">
        <f>D9+D11+D12+D13</f>
        <v>34.28</v>
      </c>
      <c r="E8" s="13">
        <f>E9+E12+E13</f>
        <v>34.28</v>
      </c>
      <c r="F8" s="15">
        <f aca="true" t="shared" si="0" ref="F8:F16">D8-C8</f>
        <v>-33.72</v>
      </c>
      <c r="G8" s="15">
        <f>D8/C8*100</f>
        <v>50.411764705882355</v>
      </c>
      <c r="H8" s="15">
        <f aca="true" t="shared" si="1" ref="H8:H16">E8-D8</f>
        <v>0</v>
      </c>
      <c r="I8" s="15">
        <f>E8/D8*100</f>
        <v>100</v>
      </c>
    </row>
    <row r="9" spans="1:9" ht="12.75">
      <c r="A9" s="10" t="s">
        <v>8</v>
      </c>
      <c r="B9" s="8" t="s">
        <v>39</v>
      </c>
      <c r="C9" s="11">
        <v>3.4</v>
      </c>
      <c r="D9" s="13">
        <f>E9</f>
        <v>1.15</v>
      </c>
      <c r="E9" s="11">
        <v>1.15</v>
      </c>
      <c r="F9" s="15">
        <f t="shared" si="0"/>
        <v>-2.25</v>
      </c>
      <c r="G9" s="15">
        <f>D9/C9*100</f>
        <v>33.8235294117647</v>
      </c>
      <c r="H9" s="15">
        <f t="shared" si="1"/>
        <v>0</v>
      </c>
      <c r="I9" s="15">
        <f>E9/D9*100</f>
        <v>100</v>
      </c>
    </row>
    <row r="10" spans="1:9" ht="12.75">
      <c r="A10" s="10" t="s">
        <v>8</v>
      </c>
      <c r="B10" s="8" t="s">
        <v>9</v>
      </c>
      <c r="C10" s="13">
        <f>C9/C8*100</f>
        <v>5</v>
      </c>
      <c r="D10" s="13">
        <f>D9/D8*100</f>
        <v>3.3547257876312715</v>
      </c>
      <c r="E10" s="13">
        <f>E9/E8*100</f>
        <v>3.3547257876312715</v>
      </c>
      <c r="F10" s="15">
        <f t="shared" si="0"/>
        <v>-1.6452742123687285</v>
      </c>
      <c r="G10" s="16"/>
      <c r="H10" s="15">
        <f t="shared" si="1"/>
        <v>0</v>
      </c>
      <c r="I10" s="16"/>
    </row>
    <row r="11" spans="1:9" ht="12.75">
      <c r="A11" s="10" t="s">
        <v>10</v>
      </c>
      <c r="B11" s="8" t="s">
        <v>39</v>
      </c>
      <c r="C11" s="11">
        <v>0</v>
      </c>
      <c r="D11" s="13">
        <f>E11</f>
        <v>0</v>
      </c>
      <c r="E11" s="11">
        <v>0</v>
      </c>
      <c r="F11" s="15">
        <f t="shared" si="0"/>
        <v>0</v>
      </c>
      <c r="G11" s="15"/>
      <c r="H11" s="15">
        <f t="shared" si="1"/>
        <v>0</v>
      </c>
      <c r="I11" s="15"/>
    </row>
    <row r="12" spans="1:9" ht="25.5" customHeight="1">
      <c r="A12" s="10" t="s">
        <v>34</v>
      </c>
      <c r="B12" s="8" t="s">
        <v>39</v>
      </c>
      <c r="C12" s="11">
        <v>6.8</v>
      </c>
      <c r="D12" s="13">
        <f>E12</f>
        <v>13.36</v>
      </c>
      <c r="E12" s="11">
        <v>13.36</v>
      </c>
      <c r="F12" s="15">
        <f t="shared" si="0"/>
        <v>6.56</v>
      </c>
      <c r="G12" s="15">
        <f>D12/C12*100</f>
        <v>196.47058823529412</v>
      </c>
      <c r="H12" s="15">
        <f t="shared" si="1"/>
        <v>0</v>
      </c>
      <c r="I12" s="15">
        <f>E12/D12*100</f>
        <v>100</v>
      </c>
    </row>
    <row r="13" spans="1:9" ht="12.75">
      <c r="A13" s="7" t="s">
        <v>11</v>
      </c>
      <c r="B13" s="8" t="s">
        <v>39</v>
      </c>
      <c r="C13" s="13">
        <f>C14+C15+C16</f>
        <v>57.8</v>
      </c>
      <c r="D13" s="13">
        <f>D14+D15+D16</f>
        <v>19.77</v>
      </c>
      <c r="E13" s="13">
        <f>E14+E15+E16</f>
        <v>19.77</v>
      </c>
      <c r="F13" s="15">
        <f t="shared" si="0"/>
        <v>-38.03</v>
      </c>
      <c r="G13" s="15">
        <f>D13/C13*100</f>
        <v>34.20415224913495</v>
      </c>
      <c r="H13" s="15">
        <f t="shared" si="1"/>
        <v>0</v>
      </c>
      <c r="I13" s="15">
        <f>E13/D13*100</f>
        <v>100</v>
      </c>
    </row>
    <row r="14" spans="1:9" ht="16.5" customHeight="1">
      <c r="A14" s="10" t="s">
        <v>12</v>
      </c>
      <c r="B14" s="8" t="s">
        <v>39</v>
      </c>
      <c r="C14" s="11">
        <v>51</v>
      </c>
      <c r="D14" s="13">
        <f>E14</f>
        <v>16.27</v>
      </c>
      <c r="E14" s="11">
        <v>16.27</v>
      </c>
      <c r="F14" s="15">
        <f t="shared" si="0"/>
        <v>-34.730000000000004</v>
      </c>
      <c r="G14" s="15">
        <f>D14/C14*100</f>
        <v>31.901960784313726</v>
      </c>
      <c r="H14" s="15">
        <f t="shared" si="1"/>
        <v>0</v>
      </c>
      <c r="I14" s="15">
        <f>E14/D14*100</f>
        <v>100</v>
      </c>
    </row>
    <row r="15" spans="1:9" ht="22.5" customHeight="1">
      <c r="A15" s="10" t="s">
        <v>13</v>
      </c>
      <c r="B15" s="8" t="s">
        <v>39</v>
      </c>
      <c r="C15" s="11">
        <v>4.3</v>
      </c>
      <c r="D15" s="13">
        <f>E15</f>
        <v>2.25</v>
      </c>
      <c r="E15" s="11">
        <v>2.25</v>
      </c>
      <c r="F15" s="15">
        <f t="shared" si="0"/>
        <v>-2.05</v>
      </c>
      <c r="G15" s="15">
        <f>D15/C15*100</f>
        <v>52.32558139534884</v>
      </c>
      <c r="H15" s="15">
        <f t="shared" si="1"/>
        <v>0</v>
      </c>
      <c r="I15" s="15">
        <f>E15/D15*100</f>
        <v>100</v>
      </c>
    </row>
    <row r="16" spans="1:9" ht="21.75" customHeight="1">
      <c r="A16" s="10" t="s">
        <v>14</v>
      </c>
      <c r="B16" s="8" t="s">
        <v>39</v>
      </c>
      <c r="C16" s="11">
        <v>2.5</v>
      </c>
      <c r="D16" s="13">
        <f>E16</f>
        <v>1.25</v>
      </c>
      <c r="E16" s="11">
        <v>1.25</v>
      </c>
      <c r="F16" s="15">
        <f t="shared" si="0"/>
        <v>-1.25</v>
      </c>
      <c r="G16" s="15">
        <f>D16/C16*100</f>
        <v>50</v>
      </c>
      <c r="H16" s="15">
        <f t="shared" si="1"/>
        <v>0</v>
      </c>
      <c r="I16" s="15">
        <f>E16/D16*100</f>
        <v>100</v>
      </c>
    </row>
    <row r="17" spans="1:9" ht="12.75" customHeight="1">
      <c r="A17" s="12" t="s">
        <v>15</v>
      </c>
      <c r="B17" s="8"/>
      <c r="C17" s="11"/>
      <c r="D17" s="11"/>
      <c r="E17" s="11"/>
      <c r="F17" s="16"/>
      <c r="G17" s="16"/>
      <c r="H17" s="16"/>
      <c r="I17" s="16"/>
    </row>
    <row r="18" spans="1:9" ht="14.25" customHeight="1">
      <c r="A18" s="7" t="s">
        <v>17</v>
      </c>
      <c r="B18" s="6" t="s">
        <v>36</v>
      </c>
      <c r="C18" s="13">
        <f>C19*C20</f>
        <v>330.12</v>
      </c>
      <c r="D18" s="13">
        <f>D19*D20</f>
        <v>157.6116157894737</v>
      </c>
      <c r="E18" s="13">
        <f>E19*E20</f>
        <v>262.5956</v>
      </c>
      <c r="F18" s="15">
        <f aca="true" t="shared" si="2" ref="F18:F38">D18-C18</f>
        <v>-172.50838421052632</v>
      </c>
      <c r="G18" s="15">
        <f aca="true" t="shared" si="3" ref="G18:G37">D18/C18*100</f>
        <v>47.7437343358396</v>
      </c>
      <c r="H18" s="15">
        <f aca="true" t="shared" si="4" ref="H18:H38">E18-D18</f>
        <v>104.9839842105263</v>
      </c>
      <c r="I18" s="15">
        <f aca="true" t="shared" si="5" ref="I18:I37">E18/D18*100</f>
        <v>166.60929379136397</v>
      </c>
    </row>
    <row r="19" spans="1:9" ht="12.75">
      <c r="A19" s="10" t="s">
        <v>18</v>
      </c>
      <c r="B19" s="8" t="s">
        <v>40</v>
      </c>
      <c r="C19" s="11">
        <v>78.6</v>
      </c>
      <c r="D19" s="13">
        <f>C19/(C13+C12)*(D13+D12)</f>
        <v>40.30987616099071</v>
      </c>
      <c r="E19" s="11">
        <v>67.16</v>
      </c>
      <c r="F19" s="15">
        <f t="shared" si="2"/>
        <v>-38.29012383900928</v>
      </c>
      <c r="G19" s="15">
        <f t="shared" si="3"/>
        <v>51.284829721362236</v>
      </c>
      <c r="H19" s="15">
        <f t="shared" si="4"/>
        <v>26.850123839009285</v>
      </c>
      <c r="I19" s="15">
        <f t="shared" si="5"/>
        <v>166.60929379136397</v>
      </c>
    </row>
    <row r="20" spans="1:9" ht="12.75">
      <c r="A20" s="10" t="s">
        <v>19</v>
      </c>
      <c r="B20" s="8" t="s">
        <v>16</v>
      </c>
      <c r="C20" s="11">
        <v>4.2</v>
      </c>
      <c r="D20" s="11">
        <f>E20</f>
        <v>3.91</v>
      </c>
      <c r="E20" s="11">
        <v>3.91</v>
      </c>
      <c r="F20" s="15">
        <f t="shared" si="2"/>
        <v>-0.29000000000000004</v>
      </c>
      <c r="G20" s="15">
        <f t="shared" si="3"/>
        <v>93.0952380952381</v>
      </c>
      <c r="H20" s="15">
        <f t="shared" si="4"/>
        <v>0</v>
      </c>
      <c r="I20" s="15">
        <f t="shared" si="5"/>
        <v>100</v>
      </c>
    </row>
    <row r="21" spans="1:9" ht="12.75">
      <c r="A21" s="7" t="s">
        <v>41</v>
      </c>
      <c r="B21" s="6" t="s">
        <v>36</v>
      </c>
      <c r="C21" s="11">
        <v>31.8</v>
      </c>
      <c r="D21" s="13">
        <f aca="true" t="shared" si="6" ref="D21:D27">E21</f>
        <v>16</v>
      </c>
      <c r="E21" s="11">
        <v>16</v>
      </c>
      <c r="F21" s="15">
        <f t="shared" si="2"/>
        <v>-15.8</v>
      </c>
      <c r="G21" s="15">
        <f t="shared" si="3"/>
        <v>50.314465408805034</v>
      </c>
      <c r="H21" s="15">
        <f t="shared" si="4"/>
        <v>0</v>
      </c>
      <c r="I21" s="15">
        <f t="shared" si="5"/>
        <v>100</v>
      </c>
    </row>
    <row r="22" spans="1:9" ht="10.5" customHeight="1">
      <c r="A22" s="7" t="s">
        <v>44</v>
      </c>
      <c r="B22" s="6" t="s">
        <v>36</v>
      </c>
      <c r="C22" s="11">
        <v>0</v>
      </c>
      <c r="D22" s="13">
        <f t="shared" si="6"/>
        <v>0</v>
      </c>
      <c r="E22" s="11">
        <v>0</v>
      </c>
      <c r="F22" s="15">
        <f t="shared" si="2"/>
        <v>0</v>
      </c>
      <c r="G22" s="15" t="e">
        <f t="shared" si="3"/>
        <v>#DIV/0!</v>
      </c>
      <c r="H22" s="15">
        <f t="shared" si="4"/>
        <v>0</v>
      </c>
      <c r="I22" s="15" t="e">
        <f t="shared" si="5"/>
        <v>#DIV/0!</v>
      </c>
    </row>
    <row r="23" spans="1:9" ht="12.75">
      <c r="A23" s="7" t="s">
        <v>24</v>
      </c>
      <c r="B23" s="6" t="s">
        <v>36</v>
      </c>
      <c r="C23" s="11">
        <v>200</v>
      </c>
      <c r="D23" s="13">
        <f t="shared" si="6"/>
        <v>273.2</v>
      </c>
      <c r="E23" s="11">
        <v>273.2</v>
      </c>
      <c r="F23" s="15">
        <f t="shared" si="2"/>
        <v>73.19999999999999</v>
      </c>
      <c r="G23" s="15">
        <f t="shared" si="3"/>
        <v>136.6</v>
      </c>
      <c r="H23" s="15">
        <f t="shared" si="4"/>
        <v>0</v>
      </c>
      <c r="I23" s="15">
        <f t="shared" si="5"/>
        <v>100</v>
      </c>
    </row>
    <row r="24" spans="1:10" ht="12.75" customHeight="1">
      <c r="A24" s="7" t="s">
        <v>35</v>
      </c>
      <c r="B24" s="6" t="s">
        <v>36</v>
      </c>
      <c r="C24" s="13">
        <f>C25*C26*12/1000</f>
        <v>1123.2</v>
      </c>
      <c r="D24" s="13">
        <f t="shared" si="6"/>
        <v>557</v>
      </c>
      <c r="E24" s="13">
        <v>557</v>
      </c>
      <c r="F24" s="15">
        <f t="shared" si="2"/>
        <v>-566.2</v>
      </c>
      <c r="G24" s="15">
        <f t="shared" si="3"/>
        <v>49.59045584045584</v>
      </c>
      <c r="H24" s="15">
        <f t="shared" si="4"/>
        <v>0</v>
      </c>
      <c r="I24" s="15">
        <f t="shared" si="5"/>
        <v>100</v>
      </c>
      <c r="J24" s="14"/>
    </row>
    <row r="25" spans="1:9" ht="12.75">
      <c r="A25" s="10" t="s">
        <v>22</v>
      </c>
      <c r="B25" s="6" t="s">
        <v>16</v>
      </c>
      <c r="C25" s="11">
        <v>10400</v>
      </c>
      <c r="D25" s="17">
        <f t="shared" si="6"/>
        <v>10314.814814814816</v>
      </c>
      <c r="E25" s="11">
        <f>E24/E26/6*1000</f>
        <v>10314.814814814816</v>
      </c>
      <c r="F25" s="15">
        <f t="shared" si="2"/>
        <v>-85.18518518518431</v>
      </c>
      <c r="G25" s="15">
        <f>D25/C25*100</f>
        <v>99.18091168091169</v>
      </c>
      <c r="H25" s="15">
        <f t="shared" si="4"/>
        <v>0</v>
      </c>
      <c r="I25" s="15">
        <f t="shared" si="5"/>
        <v>100</v>
      </c>
    </row>
    <row r="26" spans="1:9" ht="35.25" customHeight="1">
      <c r="A26" s="10" t="s">
        <v>20</v>
      </c>
      <c r="B26" s="6" t="s">
        <v>21</v>
      </c>
      <c r="C26" s="11">
        <v>9</v>
      </c>
      <c r="D26" s="17">
        <f t="shared" si="6"/>
        <v>9</v>
      </c>
      <c r="E26" s="11">
        <v>9</v>
      </c>
      <c r="F26" s="15">
        <f t="shared" si="2"/>
        <v>0</v>
      </c>
      <c r="G26" s="15">
        <f t="shared" si="3"/>
        <v>100</v>
      </c>
      <c r="H26" s="15">
        <f t="shared" si="4"/>
        <v>0</v>
      </c>
      <c r="I26" s="15">
        <f t="shared" si="5"/>
        <v>100</v>
      </c>
    </row>
    <row r="27" spans="1:9" ht="22.5" customHeight="1">
      <c r="A27" s="7" t="s">
        <v>23</v>
      </c>
      <c r="B27" s="6" t="s">
        <v>36</v>
      </c>
      <c r="C27" s="11">
        <f>C24*30.4%</f>
        <v>341.4528</v>
      </c>
      <c r="D27" s="13">
        <f t="shared" si="6"/>
        <v>169.328</v>
      </c>
      <c r="E27" s="11">
        <f>30.4%*E24</f>
        <v>169.328</v>
      </c>
      <c r="F27" s="15">
        <f t="shared" si="2"/>
        <v>-172.12480000000002</v>
      </c>
      <c r="G27" s="15">
        <f t="shared" si="3"/>
        <v>49.59045584045584</v>
      </c>
      <c r="H27" s="15">
        <f t="shared" si="4"/>
        <v>0</v>
      </c>
      <c r="I27" s="15">
        <f t="shared" si="5"/>
        <v>100</v>
      </c>
    </row>
    <row r="28" spans="1:9" ht="12.75" customHeight="1">
      <c r="A28" s="7" t="s">
        <v>25</v>
      </c>
      <c r="B28" s="6" t="s">
        <v>36</v>
      </c>
      <c r="C28" s="11">
        <v>238.54</v>
      </c>
      <c r="D28" s="13">
        <f>C28/(C13+C12)*(D13+D12)</f>
        <v>122.33483281733746</v>
      </c>
      <c r="E28" s="11">
        <v>120</v>
      </c>
      <c r="F28" s="15">
        <f t="shared" si="2"/>
        <v>-116.20516718266254</v>
      </c>
      <c r="G28" s="15">
        <f t="shared" si="3"/>
        <v>51.28482972136222</v>
      </c>
      <c r="H28" s="15">
        <f t="shared" si="4"/>
        <v>-2.334832817337457</v>
      </c>
      <c r="I28" s="15">
        <f t="shared" si="5"/>
        <v>98.09144070943091</v>
      </c>
    </row>
    <row r="29" spans="1:9" ht="23.25" customHeight="1">
      <c r="A29" s="7" t="s">
        <v>26</v>
      </c>
      <c r="B29" s="6" t="s">
        <v>36</v>
      </c>
      <c r="C29" s="11">
        <v>166.32</v>
      </c>
      <c r="D29" s="13">
        <f>C29/(C13+C12)*(D13+D12)</f>
        <v>85.29692879256964</v>
      </c>
      <c r="E29" s="11">
        <v>85</v>
      </c>
      <c r="F29" s="15">
        <f t="shared" si="2"/>
        <v>-81.02307120743035</v>
      </c>
      <c r="G29" s="15">
        <f t="shared" si="3"/>
        <v>51.28482972136222</v>
      </c>
      <c r="H29" s="15">
        <f t="shared" si="4"/>
        <v>-0.2969287925696449</v>
      </c>
      <c r="I29" s="15">
        <f t="shared" si="5"/>
        <v>99.65188806118479</v>
      </c>
    </row>
    <row r="30" spans="1:9" ht="15.75" customHeight="1">
      <c r="A30" s="7" t="s">
        <v>27</v>
      </c>
      <c r="B30" s="6" t="s">
        <v>36</v>
      </c>
      <c r="C30" s="11">
        <f>12.5</f>
        <v>12.5</v>
      </c>
      <c r="D30" s="13">
        <f>C30/(C13+C12)*(D13+D12)</f>
        <v>6.410603715170279</v>
      </c>
      <c r="E30" s="11">
        <v>6</v>
      </c>
      <c r="F30" s="15">
        <f t="shared" si="2"/>
        <v>-6.089396284829721</v>
      </c>
      <c r="G30" s="15">
        <f t="shared" si="3"/>
        <v>51.28482972136222</v>
      </c>
      <c r="H30" s="15">
        <f t="shared" si="4"/>
        <v>-0.4106037151702786</v>
      </c>
      <c r="I30" s="15">
        <f t="shared" si="5"/>
        <v>93.5949290673106</v>
      </c>
    </row>
    <row r="31" spans="1:10" ht="35.25" customHeight="1">
      <c r="A31" s="7" t="s">
        <v>28</v>
      </c>
      <c r="B31" s="6" t="s">
        <v>36</v>
      </c>
      <c r="C31" s="11"/>
      <c r="D31" s="13">
        <f>C31/(C13+C12)*(D13+D12)</f>
        <v>0</v>
      </c>
      <c r="E31" s="11"/>
      <c r="F31" s="15">
        <f t="shared" si="2"/>
        <v>0</v>
      </c>
      <c r="G31" s="15"/>
      <c r="H31" s="15">
        <f t="shared" si="4"/>
        <v>0</v>
      </c>
      <c r="I31" s="15"/>
      <c r="J31" s="14"/>
    </row>
    <row r="32" spans="1:9" ht="25.5" customHeight="1">
      <c r="A32" s="7" t="s">
        <v>29</v>
      </c>
      <c r="B32" s="6" t="s">
        <v>36</v>
      </c>
      <c r="C32" s="13">
        <f>C31+C30+C29+C28+C27+C24+C23+C22+C21+C18</f>
        <v>2443.9328</v>
      </c>
      <c r="D32" s="13">
        <f>D31+D30+D29+D28+D27+D24+D23+D22+D21+D18</f>
        <v>1387.181981114551</v>
      </c>
      <c r="E32" s="13">
        <f>E31+E30+E29+E28+E27+E24+E23+E22+E21+E18</f>
        <v>1489.1236</v>
      </c>
      <c r="F32" s="15">
        <f t="shared" si="2"/>
        <v>-1056.750818885449</v>
      </c>
      <c r="G32" s="15">
        <f t="shared" si="3"/>
        <v>56.76023420588942</v>
      </c>
      <c r="H32" s="15">
        <f t="shared" si="4"/>
        <v>101.94161888544886</v>
      </c>
      <c r="I32" s="15">
        <f t="shared" si="5"/>
        <v>107.34882807542976</v>
      </c>
    </row>
    <row r="33" spans="1:9" ht="26.25" customHeight="1">
      <c r="A33" s="7" t="s">
        <v>30</v>
      </c>
      <c r="B33" s="6" t="s">
        <v>16</v>
      </c>
      <c r="C33" s="13">
        <f>C32/(C13+C12)</f>
        <v>37.83177708978329</v>
      </c>
      <c r="D33" s="13">
        <f>D32/(D13+D12)</f>
        <v>41.87087175111836</v>
      </c>
      <c r="E33" s="13">
        <f>E32/(E13+E12)</f>
        <v>44.94789012979173</v>
      </c>
      <c r="F33" s="15">
        <f t="shared" si="2"/>
        <v>4.039094661335071</v>
      </c>
      <c r="G33" s="15">
        <f t="shared" si="3"/>
        <v>110.6764602988366</v>
      </c>
      <c r="H33" s="15">
        <f t="shared" si="4"/>
        <v>3.0770183786733725</v>
      </c>
      <c r="I33" s="15">
        <f t="shared" si="5"/>
        <v>107.34882807542976</v>
      </c>
    </row>
    <row r="34" spans="1:9" ht="32.25" customHeight="1">
      <c r="A34" s="7" t="s">
        <v>31</v>
      </c>
      <c r="B34" s="6" t="s">
        <v>36</v>
      </c>
      <c r="C34" s="13">
        <f>(C13+C12)*C33</f>
        <v>2443.9328</v>
      </c>
      <c r="D34" s="13">
        <f>D33*D13</f>
        <v>827.7871345196099</v>
      </c>
      <c r="E34" s="13">
        <f>E33*E13</f>
        <v>888.6197878659825</v>
      </c>
      <c r="F34" s="15">
        <f t="shared" si="2"/>
        <v>-1616.14566548039</v>
      </c>
      <c r="G34" s="15">
        <f t="shared" si="3"/>
        <v>33.87110867040247</v>
      </c>
      <c r="H34" s="15">
        <f t="shared" si="4"/>
        <v>60.83265334637258</v>
      </c>
      <c r="I34" s="15">
        <f t="shared" si="5"/>
        <v>107.34882807542976</v>
      </c>
    </row>
    <row r="35" spans="1:9" ht="21.75" customHeight="1">
      <c r="A35" s="7" t="s">
        <v>32</v>
      </c>
      <c r="B35" s="6" t="s">
        <v>36</v>
      </c>
      <c r="C35" s="13">
        <v>2454.93</v>
      </c>
      <c r="D35" s="13">
        <f>E35</f>
        <v>722.6</v>
      </c>
      <c r="E35" s="13">
        <v>722.6</v>
      </c>
      <c r="F35" s="15">
        <f t="shared" si="2"/>
        <v>-1732.33</v>
      </c>
      <c r="G35" s="15">
        <f t="shared" si="3"/>
        <v>29.43464783109906</v>
      </c>
      <c r="H35" s="15">
        <f t="shared" si="4"/>
        <v>0</v>
      </c>
      <c r="I35" s="15">
        <f t="shared" si="5"/>
        <v>100</v>
      </c>
    </row>
    <row r="36" spans="1:9" ht="12.75">
      <c r="A36" s="7" t="s">
        <v>42</v>
      </c>
      <c r="B36" s="6" t="s">
        <v>36</v>
      </c>
      <c r="C36" s="18">
        <v>0</v>
      </c>
      <c r="D36" s="18">
        <f>E36</f>
        <v>58.27</v>
      </c>
      <c r="E36" s="11">
        <v>58.27</v>
      </c>
      <c r="F36" s="15">
        <f t="shared" si="2"/>
        <v>58.27</v>
      </c>
      <c r="G36" s="15"/>
      <c r="H36" s="15">
        <f t="shared" si="4"/>
        <v>0</v>
      </c>
      <c r="I36" s="15"/>
    </row>
    <row r="37" spans="1:9" ht="22.5" customHeight="1">
      <c r="A37" s="7" t="s">
        <v>43</v>
      </c>
      <c r="B37" s="6" t="s">
        <v>36</v>
      </c>
      <c r="C37" s="13">
        <f>C36+C35</f>
        <v>2454.93</v>
      </c>
      <c r="D37" s="13">
        <f>D35+D36</f>
        <v>780.87</v>
      </c>
      <c r="E37" s="13">
        <f>E35+E36</f>
        <v>780.87</v>
      </c>
      <c r="F37" s="15">
        <f t="shared" si="2"/>
        <v>-1674.06</v>
      </c>
      <c r="G37" s="15">
        <f t="shared" si="3"/>
        <v>31.808238931456295</v>
      </c>
      <c r="H37" s="15">
        <f t="shared" si="4"/>
        <v>0</v>
      </c>
      <c r="I37" s="15">
        <f t="shared" si="5"/>
        <v>100</v>
      </c>
    </row>
    <row r="38" spans="1:9" ht="12.75" customHeight="1">
      <c r="A38" s="7" t="s">
        <v>33</v>
      </c>
      <c r="B38" s="6" t="s">
        <v>36</v>
      </c>
      <c r="C38" s="13">
        <f>C37-C34</f>
        <v>10.997199999999793</v>
      </c>
      <c r="D38" s="13"/>
      <c r="E38" s="13">
        <f>E37-E34</f>
        <v>-107.74978786598251</v>
      </c>
      <c r="F38" s="15">
        <f t="shared" si="2"/>
        <v>-10.997199999999793</v>
      </c>
      <c r="G38" s="15"/>
      <c r="H38" s="9">
        <f t="shared" si="4"/>
        <v>-107.74978786598251</v>
      </c>
      <c r="I38" s="9"/>
    </row>
  </sheetData>
  <sheetProtection/>
  <mergeCells count="11">
    <mergeCell ref="E4:E6"/>
    <mergeCell ref="D5:D6"/>
    <mergeCell ref="F4:I4"/>
    <mergeCell ref="C5:C6"/>
    <mergeCell ref="F5:G5"/>
    <mergeCell ref="H5:I5"/>
    <mergeCell ref="G1:I1"/>
    <mergeCell ref="A2:I3"/>
    <mergeCell ref="A4:A6"/>
    <mergeCell ref="B4:B6"/>
    <mergeCell ref="C4:D4"/>
  </mergeCells>
  <printOptions/>
  <pageMargins left="0.7" right="0.22" top="0.75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</dc:creator>
  <cp:keywords/>
  <dc:description/>
  <cp:lastModifiedBy>Экономист</cp:lastModifiedBy>
  <cp:lastPrinted>2016-04-27T00:12:34Z</cp:lastPrinted>
  <dcterms:created xsi:type="dcterms:W3CDTF">2006-08-02T01:20:08Z</dcterms:created>
  <dcterms:modified xsi:type="dcterms:W3CDTF">2016-07-20T23:51:46Z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для Попова образец.xls</vt:lpwstr>
  </property>
  <property fmtid="{D5CDD505-2E9C-101B-9397-08002B2CF9AE}" pid="3" name="_AuthorEmail">
    <vt:lpwstr>Mobil@gkh.kht.ru</vt:lpwstr>
  </property>
  <property fmtid="{D5CDD505-2E9C-101B-9397-08002B2CF9AE}" pid="4" name="_AuthorEmailDisplayName">
    <vt:lpwstr>Прохорова О.В.</vt:lpwstr>
  </property>
  <property fmtid="{D5CDD505-2E9C-101B-9397-08002B2CF9AE}" pid="5" name="_AdHocReviewCycleID">
    <vt:i4>205271821</vt:i4>
  </property>
  <property fmtid="{D5CDD505-2E9C-101B-9397-08002B2CF9AE}" pid="6" name="_ReviewingToolsShownOnce">
    <vt:lpwstr/>
  </property>
</Properties>
</file>