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7" activeTab="0"/>
  </bookViews>
  <sheets>
    <sheet name="1пг 2016г" sheetId="1" r:id="rId1"/>
  </sheets>
  <definedNames/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C46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в т.ч. 1616т.р. прочие</t>
        </r>
      </text>
    </comment>
    <comment ref="C44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в т.ч. 617,6т.р. прочие</t>
        </r>
      </text>
    </comment>
    <comment ref="E43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резерв 1200 изоляция водовода</t>
        </r>
      </text>
    </comment>
  </commentList>
</comments>
</file>

<file path=xl/sharedStrings.xml><?xml version="1.0" encoding="utf-8"?>
<sst xmlns="http://schemas.openxmlformats.org/spreadsheetml/2006/main" count="107" uniqueCount="68">
  <si>
    <t>Приложение № 3</t>
  </si>
  <si>
    <t>Показатель</t>
  </si>
  <si>
    <t>ед.изм.</t>
  </si>
  <si>
    <t>Предусмотрено в тарифе</t>
  </si>
  <si>
    <t>Отклонение от предусмотренных в тарифе</t>
  </si>
  <si>
    <t>Исходя из плановой себестоимости на факт.объем реализ.</t>
  </si>
  <si>
    <t>Исходя из факт. себестоимости на факт. объем реализации</t>
  </si>
  <si>
    <t xml:space="preserve"> тыс. руб.</t>
  </si>
  <si>
    <t>в %%</t>
  </si>
  <si>
    <t>тыс. руб.</t>
  </si>
  <si>
    <t>Объем производства и реализации услуги:</t>
  </si>
  <si>
    <t>Выработка, Гкал</t>
  </si>
  <si>
    <t>Гкал</t>
  </si>
  <si>
    <t>Потери</t>
  </si>
  <si>
    <t>то же в %</t>
  </si>
  <si>
    <t>%</t>
  </si>
  <si>
    <t>Собственные нужды</t>
  </si>
  <si>
    <t>производственные нужды</t>
  </si>
  <si>
    <t>Объем реализации</t>
  </si>
  <si>
    <t>в т.ч. население</t>
  </si>
  <si>
    <t>бюджетные организации</t>
  </si>
  <si>
    <t>прочие потребители</t>
  </si>
  <si>
    <t>Статьи расходов:</t>
  </si>
  <si>
    <t>Топливо с учетом транспортировки</t>
  </si>
  <si>
    <t>тыс.руб.</t>
  </si>
  <si>
    <t>цена за 1 тонну (м3)</t>
  </si>
  <si>
    <t>руб.</t>
  </si>
  <si>
    <t xml:space="preserve">расход  у.т. на 1 Гкал </t>
  </si>
  <si>
    <t>кг</t>
  </si>
  <si>
    <t>всего расход</t>
  </si>
  <si>
    <t>тн (м3)</t>
  </si>
  <si>
    <t>Электроэнергия</t>
  </si>
  <si>
    <t>Количество</t>
  </si>
  <si>
    <t>тыс.кВтч</t>
  </si>
  <si>
    <t>Тариф</t>
  </si>
  <si>
    <t>Заработная плата произв. персонала</t>
  </si>
  <si>
    <t>Численность производственных рабочих</t>
  </si>
  <si>
    <t>чел.</t>
  </si>
  <si>
    <t>Среднемесячная з/п</t>
  </si>
  <si>
    <t>руб/мес</t>
  </si>
  <si>
    <t>Ремонт</t>
  </si>
  <si>
    <t>Цеховые расходы</t>
  </si>
  <si>
    <t>Общеэксплуатационные расходы</t>
  </si>
  <si>
    <t>Прочие расходы</t>
  </si>
  <si>
    <t>Итого себестоимость</t>
  </si>
  <si>
    <t>Себестоимость на единицу</t>
  </si>
  <si>
    <t>Себестоимость объема реализации</t>
  </si>
  <si>
    <t>Выручка от реализации</t>
  </si>
  <si>
    <t>Субвенция</t>
  </si>
  <si>
    <t>Доходы с учетом субвенции</t>
  </si>
  <si>
    <t>Прибыль, убыток</t>
  </si>
  <si>
    <t>Уголь</t>
  </si>
  <si>
    <t>Щепа</t>
  </si>
  <si>
    <t>Дизельное топливо</t>
  </si>
  <si>
    <t>т.руб/Гкал</t>
  </si>
  <si>
    <t>Амортизация</t>
  </si>
  <si>
    <t>Материалы</t>
  </si>
  <si>
    <t>плата за выбросы</t>
  </si>
  <si>
    <t>водоотведение</t>
  </si>
  <si>
    <t>Отчисления на соц. нужды  осн.персонал, цех,ауп</t>
  </si>
  <si>
    <t>Холводная вода</t>
  </si>
  <si>
    <t>теплоноситель</t>
  </si>
  <si>
    <t>прочии</t>
  </si>
  <si>
    <t>Анализ себестоимости услуги  теплоснабжения  за 1 п/г 2016 года по ООО "Жил ТЭК" СНЕЖНЫЙ</t>
  </si>
  <si>
    <t xml:space="preserve">Исходя из фактического объема реализации </t>
  </si>
  <si>
    <t xml:space="preserve">Факт </t>
  </si>
  <si>
    <t xml:space="preserve">Исходя из планового объема реализации </t>
  </si>
  <si>
    <t>п.СНЕЖНЫЙ, п.ГУРСКОЕ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</si>
</sst>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0.0000"/>
    <numFmt numFmtId="169" formatCode="#,##0.0000"/>
    <numFmt numFmtId="170" formatCode="0.00000"/>
    <numFmt numFmtId="171" formatCode="0.000000"/>
  </numFmts>
  <fonts count="4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u val="single"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165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165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5" fontId="4" fillId="34" borderId="10" xfId="0" applyNumberFormat="1" applyFont="1" applyFill="1" applyBorder="1" applyAlignment="1">
      <alignment horizontal="center"/>
    </xf>
    <xf numFmtId="165" fontId="4" fillId="35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4" fillId="33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4" fillId="37" borderId="10" xfId="0" applyNumberFormat="1" applyFont="1" applyFill="1" applyBorder="1" applyAlignment="1">
      <alignment horizontal="center"/>
    </xf>
    <xf numFmtId="165" fontId="4" fillId="38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center" vertical="center"/>
    </xf>
    <xf numFmtId="165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7" fillId="38" borderId="0" xfId="0" applyFont="1" applyFill="1" applyBorder="1" applyAlignment="1">
      <alignment horizontal="center" vertical="center" wrapText="1"/>
    </xf>
    <xf numFmtId="0" fontId="8" fillId="38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B43" sqref="B43"/>
    </sheetView>
  </sheetViews>
  <sheetFormatPr defaultColWidth="9.00390625" defaultRowHeight="12.75"/>
  <cols>
    <col min="1" max="1" width="21.125" style="0" customWidth="1"/>
    <col min="2" max="2" width="7.25390625" style="0" customWidth="1"/>
    <col min="3" max="3" width="9.75390625" style="0" customWidth="1"/>
    <col min="4" max="4" width="10.00390625" style="0" customWidth="1"/>
    <col min="5" max="5" width="8.75390625" style="0" customWidth="1"/>
    <col min="6" max="6" width="8.125" style="0" customWidth="1"/>
    <col min="7" max="7" width="6.625" style="0" customWidth="1"/>
    <col min="8" max="8" width="8.00390625" style="0" customWidth="1"/>
    <col min="9" max="9" width="7.875" style="0" customWidth="1"/>
  </cols>
  <sheetData>
    <row r="1" spans="1:9" ht="31.5">
      <c r="A1" s="1" t="s">
        <v>67</v>
      </c>
      <c r="B1" s="1"/>
      <c r="C1" s="1"/>
      <c r="D1" s="1"/>
      <c r="E1" s="1"/>
      <c r="F1" s="1"/>
      <c r="G1" s="43" t="s">
        <v>0</v>
      </c>
      <c r="H1" s="43"/>
      <c r="I1" s="43"/>
    </row>
    <row r="2" spans="1:9" ht="12.75">
      <c r="A2" s="44" t="s">
        <v>63</v>
      </c>
      <c r="B2" s="44"/>
      <c r="C2" s="44"/>
      <c r="D2" s="44"/>
      <c r="E2" s="44"/>
      <c r="F2" s="44"/>
      <c r="G2" s="44"/>
      <c r="H2" s="44"/>
      <c r="I2" s="45"/>
    </row>
    <row r="3" spans="1:9" ht="12.75">
      <c r="A3" s="41" t="s">
        <v>1</v>
      </c>
      <c r="B3" s="46" t="s">
        <v>2</v>
      </c>
      <c r="C3" s="42" t="s">
        <v>3</v>
      </c>
      <c r="D3" s="42"/>
      <c r="E3" s="41" t="s">
        <v>65</v>
      </c>
      <c r="F3" s="42" t="s">
        <v>4</v>
      </c>
      <c r="G3" s="42"/>
      <c r="H3" s="42"/>
      <c r="I3" s="42"/>
    </row>
    <row r="4" spans="1:9" ht="12.75">
      <c r="A4" s="41"/>
      <c r="B4" s="46"/>
      <c r="C4" s="41" t="s">
        <v>66</v>
      </c>
      <c r="D4" s="41" t="s">
        <v>64</v>
      </c>
      <c r="E4" s="41"/>
      <c r="F4" s="41" t="s">
        <v>5</v>
      </c>
      <c r="G4" s="41"/>
      <c r="H4" s="41" t="s">
        <v>6</v>
      </c>
      <c r="I4" s="41"/>
    </row>
    <row r="5" spans="1:9" ht="54.75" customHeight="1">
      <c r="A5" s="41"/>
      <c r="B5" s="46"/>
      <c r="C5" s="41"/>
      <c r="D5" s="41"/>
      <c r="E5" s="41"/>
      <c r="F5" s="5" t="s">
        <v>7</v>
      </c>
      <c r="G5" s="5" t="s">
        <v>8</v>
      </c>
      <c r="H5" s="5" t="s">
        <v>9</v>
      </c>
      <c r="I5" s="5" t="s">
        <v>8</v>
      </c>
    </row>
    <row r="6" spans="1:9" ht="21.75" customHeight="1">
      <c r="A6" s="6" t="s">
        <v>10</v>
      </c>
      <c r="B6" s="4"/>
      <c r="C6" s="3"/>
      <c r="D6" s="3"/>
      <c r="E6" s="3"/>
      <c r="F6" s="5"/>
      <c r="G6" s="5"/>
      <c r="H6" s="5"/>
      <c r="I6" s="5"/>
    </row>
    <row r="7" spans="1:9" ht="12" customHeight="1">
      <c r="A7" s="7" t="s">
        <v>11</v>
      </c>
      <c r="B7" s="8" t="s">
        <v>12</v>
      </c>
      <c r="C7" s="9">
        <f>C8+C10+C11+C12</f>
        <v>13954.989999999998</v>
      </c>
      <c r="D7" s="9">
        <f>D8+D10+D11+D12</f>
        <v>8327</v>
      </c>
      <c r="E7" s="9">
        <f>E8+E10+E11+E12</f>
        <v>8327</v>
      </c>
      <c r="F7" s="27">
        <f>D7-C7</f>
        <v>-5627.989999999998</v>
      </c>
      <c r="G7" s="27">
        <f>D7/C7*100</f>
        <v>59.67041180251653</v>
      </c>
      <c r="H7" s="27">
        <f aca="true" t="shared" si="0" ref="H7:H15">E7-D7</f>
        <v>0</v>
      </c>
      <c r="I7" s="27">
        <f>E7/D7*100</f>
        <v>100</v>
      </c>
    </row>
    <row r="8" spans="1:9" ht="10.5" customHeight="1">
      <c r="A8" s="10" t="s">
        <v>13</v>
      </c>
      <c r="B8" s="8" t="s">
        <v>12</v>
      </c>
      <c r="C8" s="11">
        <v>2054.4</v>
      </c>
      <c r="D8" s="9">
        <f>E8</f>
        <v>992</v>
      </c>
      <c r="E8" s="11">
        <v>992</v>
      </c>
      <c r="F8" s="27">
        <f>D8-C8</f>
        <v>-1062.4</v>
      </c>
      <c r="G8" s="27">
        <f>D8/C8*100</f>
        <v>48.28660436137071</v>
      </c>
      <c r="H8" s="27">
        <f t="shared" si="0"/>
        <v>0</v>
      </c>
      <c r="I8" s="27">
        <f>E8/D8*100</f>
        <v>100</v>
      </c>
    </row>
    <row r="9" spans="1:9" ht="10.5" customHeight="1">
      <c r="A9" s="10" t="s">
        <v>14</v>
      </c>
      <c r="B9" s="8" t="s">
        <v>15</v>
      </c>
      <c r="C9" s="34">
        <v>15.36</v>
      </c>
      <c r="D9" s="9">
        <f>D8/D7*100</f>
        <v>11.913053920979944</v>
      </c>
      <c r="E9" s="9">
        <f>E8/E7*100</f>
        <v>11.913053920979944</v>
      </c>
      <c r="F9" s="27">
        <f>D9-C9</f>
        <v>-3.446946079020055</v>
      </c>
      <c r="G9" s="27">
        <f aca="true" t="shared" si="1" ref="G9:G15">D9/C9*100</f>
        <v>77.55894479804651</v>
      </c>
      <c r="H9" s="27">
        <f t="shared" si="0"/>
        <v>0</v>
      </c>
      <c r="I9" s="27">
        <f aca="true" t="shared" si="2" ref="I9:I15">E9/D9*100</f>
        <v>100</v>
      </c>
    </row>
    <row r="10" spans="1:9" ht="11.25" customHeight="1">
      <c r="A10" s="10" t="s">
        <v>16</v>
      </c>
      <c r="B10" s="8" t="s">
        <v>12</v>
      </c>
      <c r="C10" s="11">
        <v>578.02</v>
      </c>
      <c r="D10" s="9">
        <f>E10</f>
        <v>350</v>
      </c>
      <c r="E10" s="11">
        <v>350</v>
      </c>
      <c r="F10" s="27">
        <f aca="true" t="shared" si="3" ref="F10:F15">D10-C10</f>
        <v>-228.01999999999998</v>
      </c>
      <c r="G10" s="27">
        <f t="shared" si="1"/>
        <v>60.55153800906543</v>
      </c>
      <c r="H10" s="27">
        <f>E10-D10</f>
        <v>0</v>
      </c>
      <c r="I10" s="27">
        <f t="shared" si="2"/>
        <v>100</v>
      </c>
    </row>
    <row r="11" spans="1:9" ht="11.25" customHeight="1">
      <c r="A11" s="13" t="s">
        <v>17</v>
      </c>
      <c r="B11" s="8" t="s">
        <v>12</v>
      </c>
      <c r="C11" s="11">
        <v>311.23</v>
      </c>
      <c r="D11" s="9">
        <f>E11</f>
        <v>166</v>
      </c>
      <c r="E11" s="11">
        <v>166</v>
      </c>
      <c r="F11" s="27">
        <f t="shared" si="3"/>
        <v>-145.23000000000002</v>
      </c>
      <c r="G11" s="27">
        <f t="shared" si="1"/>
        <v>53.33676059505832</v>
      </c>
      <c r="H11" s="27">
        <f t="shared" si="0"/>
        <v>0</v>
      </c>
      <c r="I11" s="27">
        <f t="shared" si="2"/>
        <v>100</v>
      </c>
    </row>
    <row r="12" spans="1:9" ht="10.5" customHeight="1">
      <c r="A12" s="14" t="s">
        <v>18</v>
      </c>
      <c r="B12" s="8" t="s">
        <v>12</v>
      </c>
      <c r="C12" s="9">
        <f>C13+C14+C15</f>
        <v>11011.339999999998</v>
      </c>
      <c r="D12" s="9">
        <f>D13+D14+D15</f>
        <v>6819</v>
      </c>
      <c r="E12" s="9">
        <f>E13+E14+E15</f>
        <v>6819</v>
      </c>
      <c r="F12" s="27">
        <f t="shared" si="3"/>
        <v>-4192.339999999998</v>
      </c>
      <c r="G12" s="27">
        <f t="shared" si="1"/>
        <v>61.9270679136236</v>
      </c>
      <c r="H12" s="27">
        <f t="shared" si="0"/>
        <v>0</v>
      </c>
      <c r="I12" s="27">
        <f t="shared" si="2"/>
        <v>100</v>
      </c>
    </row>
    <row r="13" spans="1:9" ht="9.75" customHeight="1">
      <c r="A13" s="13" t="s">
        <v>19</v>
      </c>
      <c r="B13" s="8" t="s">
        <v>12</v>
      </c>
      <c r="C13" s="11">
        <v>7419.2</v>
      </c>
      <c r="D13" s="9">
        <f>E13</f>
        <v>4790</v>
      </c>
      <c r="E13" s="11">
        <f>4111+679</f>
        <v>4790</v>
      </c>
      <c r="F13" s="27">
        <f t="shared" si="3"/>
        <v>-2629.2</v>
      </c>
      <c r="G13" s="27">
        <f t="shared" si="1"/>
        <v>64.56221695061463</v>
      </c>
      <c r="H13" s="27">
        <f t="shared" si="0"/>
        <v>0</v>
      </c>
      <c r="I13" s="27">
        <f t="shared" si="2"/>
        <v>100</v>
      </c>
    </row>
    <row r="14" spans="1:9" ht="9.75" customHeight="1">
      <c r="A14" s="13" t="s">
        <v>20</v>
      </c>
      <c r="B14" s="8" t="s">
        <v>12</v>
      </c>
      <c r="C14" s="11">
        <v>3261.76</v>
      </c>
      <c r="D14" s="9">
        <f>E14</f>
        <v>1764</v>
      </c>
      <c r="E14" s="11">
        <v>1764</v>
      </c>
      <c r="F14" s="27">
        <f t="shared" si="3"/>
        <v>-1497.7600000000002</v>
      </c>
      <c r="G14" s="27">
        <f t="shared" si="1"/>
        <v>54.081232218188944</v>
      </c>
      <c r="H14" s="27">
        <f t="shared" si="0"/>
        <v>0</v>
      </c>
      <c r="I14" s="27">
        <f t="shared" si="2"/>
        <v>100</v>
      </c>
    </row>
    <row r="15" spans="1:9" ht="11.25" customHeight="1">
      <c r="A15" s="13" t="s">
        <v>21</v>
      </c>
      <c r="B15" s="8" t="s">
        <v>12</v>
      </c>
      <c r="C15" s="11">
        <v>330.38</v>
      </c>
      <c r="D15" s="9">
        <f>E15</f>
        <v>265</v>
      </c>
      <c r="E15" s="11">
        <v>265</v>
      </c>
      <c r="F15" s="27">
        <f t="shared" si="3"/>
        <v>-65.38</v>
      </c>
      <c r="G15" s="27">
        <f t="shared" si="1"/>
        <v>80.21066650523639</v>
      </c>
      <c r="H15" s="27">
        <f t="shared" si="0"/>
        <v>0</v>
      </c>
      <c r="I15" s="27">
        <f t="shared" si="2"/>
        <v>100</v>
      </c>
    </row>
    <row r="16" spans="1:9" ht="11.25" customHeight="1">
      <c r="A16" s="15" t="s">
        <v>22</v>
      </c>
      <c r="B16" s="8"/>
      <c r="C16" s="11"/>
      <c r="D16" s="11"/>
      <c r="E16" s="11"/>
      <c r="F16" s="28"/>
      <c r="G16" s="28"/>
      <c r="H16" s="28"/>
      <c r="I16" s="28"/>
    </row>
    <row r="17" spans="1:9" ht="21" customHeight="1">
      <c r="A17" s="17" t="s">
        <v>23</v>
      </c>
      <c r="B17" s="5" t="s">
        <v>24</v>
      </c>
      <c r="C17" s="26">
        <f>C18+C26</f>
        <v>20042.118599999998</v>
      </c>
      <c r="D17" s="9">
        <f>C17/(C12+C11)*(D12+D11)</f>
        <v>12364.17159893911</v>
      </c>
      <c r="E17" s="9">
        <f>E18+E26</f>
        <v>13490.418</v>
      </c>
      <c r="F17" s="27">
        <f aca="true" t="shared" si="4" ref="F17:F60">D17-C17</f>
        <v>-7677.9470010608875</v>
      </c>
      <c r="G17" s="27">
        <f aca="true" t="shared" si="5" ref="G17:G59">D17/C17*100</f>
        <v>61.69094119091337</v>
      </c>
      <c r="H17" s="27">
        <f aca="true" t="shared" si="6" ref="H17:H60">E17-D17</f>
        <v>1126.2464010608892</v>
      </c>
      <c r="I17" s="27">
        <f aca="true" t="shared" si="7" ref="I17:I59">E17/D17*100</f>
        <v>109.10895155448608</v>
      </c>
    </row>
    <row r="18" spans="1:9" ht="23.25" customHeight="1">
      <c r="A18" s="17" t="s">
        <v>51</v>
      </c>
      <c r="B18" s="5" t="s">
        <v>24</v>
      </c>
      <c r="C18" s="26">
        <f>C19*C21/1000</f>
        <v>1607.5906</v>
      </c>
      <c r="D18" s="9">
        <f>D19*D21/1000</f>
        <v>935.7718689718974</v>
      </c>
      <c r="E18" s="9">
        <f>E19*E21/1000</f>
        <v>981.618</v>
      </c>
      <c r="F18" s="27">
        <f t="shared" si="4"/>
        <v>-671.8187310281025</v>
      </c>
      <c r="G18" s="27">
        <f>D18/C18*100</f>
        <v>58.20958824789704</v>
      </c>
      <c r="H18" s="27">
        <f>E18-D18</f>
        <v>45.846131028102604</v>
      </c>
      <c r="I18" s="27">
        <f>E18/D18*100</f>
        <v>104.89928502322606</v>
      </c>
    </row>
    <row r="19" spans="1:9" ht="12.75" customHeight="1">
      <c r="A19" s="13" t="s">
        <v>25</v>
      </c>
      <c r="B19" s="8" t="s">
        <v>26</v>
      </c>
      <c r="C19" s="11">
        <v>3058</v>
      </c>
      <c r="D19" s="9">
        <f>C19</f>
        <v>3058</v>
      </c>
      <c r="E19" s="29">
        <v>3058</v>
      </c>
      <c r="F19" s="27">
        <f t="shared" si="4"/>
        <v>0</v>
      </c>
      <c r="G19" s="27">
        <f>D19/C19*100</f>
        <v>100</v>
      </c>
      <c r="H19" s="27">
        <f>E19-D19</f>
        <v>0</v>
      </c>
      <c r="I19" s="27">
        <f>E19/D19*100</f>
        <v>100</v>
      </c>
    </row>
    <row r="20" spans="1:9" ht="12.75" customHeight="1">
      <c r="A20" s="13" t="s">
        <v>27</v>
      </c>
      <c r="B20" s="8" t="s">
        <v>28</v>
      </c>
      <c r="C20" s="11">
        <v>201.18</v>
      </c>
      <c r="D20" s="9">
        <f>C20</f>
        <v>201.18</v>
      </c>
      <c r="E20" s="29">
        <v>201.2</v>
      </c>
      <c r="F20" s="27">
        <f t="shared" si="4"/>
        <v>0</v>
      </c>
      <c r="G20" s="27">
        <f>D20/C20*100</f>
        <v>100</v>
      </c>
      <c r="H20" s="27">
        <f>E20-D20</f>
        <v>0.01999999999998181</v>
      </c>
      <c r="I20" s="27">
        <f>E20/D20*100</f>
        <v>100.00994134605826</v>
      </c>
    </row>
    <row r="21" spans="1:9" ht="12" customHeight="1">
      <c r="A21" s="20" t="s">
        <v>29</v>
      </c>
      <c r="B21" s="16" t="s">
        <v>30</v>
      </c>
      <c r="C21" s="11">
        <v>525.7</v>
      </c>
      <c r="D21" s="9">
        <f>C21/(C8+C7)*(D8+D7)</f>
        <v>306.0078054191947</v>
      </c>
      <c r="E21" s="11">
        <v>321</v>
      </c>
      <c r="F21" s="27">
        <f t="shared" si="4"/>
        <v>-219.69219458080534</v>
      </c>
      <c r="G21" s="27">
        <f>D21/C21*100</f>
        <v>58.209588247897024</v>
      </c>
      <c r="H21" s="27">
        <f>E21-D21</f>
        <v>14.99219458080529</v>
      </c>
      <c r="I21" s="27">
        <f>E21/D21*100</f>
        <v>104.89928502322603</v>
      </c>
    </row>
    <row r="22" spans="1:9" ht="0.75" customHeight="1">
      <c r="A22" s="17"/>
      <c r="B22" s="5"/>
      <c r="C22" s="26"/>
      <c r="D22" s="9"/>
      <c r="E22" s="9">
        <v>228</v>
      </c>
      <c r="F22" s="27"/>
      <c r="G22" s="27"/>
      <c r="H22" s="27"/>
      <c r="I22" s="27"/>
    </row>
    <row r="23" spans="1:9" ht="21.75" customHeight="1" hidden="1">
      <c r="A23" s="13"/>
      <c r="B23" s="8"/>
      <c r="C23" s="11"/>
      <c r="D23" s="9"/>
      <c r="E23" s="29"/>
      <c r="F23" s="27"/>
      <c r="G23" s="27"/>
      <c r="H23" s="27"/>
      <c r="I23" s="27"/>
    </row>
    <row r="24" spans="1:9" ht="21" customHeight="1" hidden="1">
      <c r="A24" s="13"/>
      <c r="B24" s="8"/>
      <c r="C24" s="11"/>
      <c r="D24" s="9"/>
      <c r="E24" s="29"/>
      <c r="F24" s="27"/>
      <c r="G24" s="27"/>
      <c r="H24" s="27"/>
      <c r="I24" s="27"/>
    </row>
    <row r="25" spans="1:9" ht="22.5" customHeight="1" hidden="1">
      <c r="A25" s="20"/>
      <c r="B25" s="16"/>
      <c r="C25" s="11"/>
      <c r="D25" s="9"/>
      <c r="E25" s="11"/>
      <c r="F25" s="27"/>
      <c r="G25" s="27"/>
      <c r="H25" s="27"/>
      <c r="I25" s="27"/>
    </row>
    <row r="26" spans="1:9" ht="18" customHeight="1">
      <c r="A26" s="17" t="s">
        <v>52</v>
      </c>
      <c r="B26" s="5" t="s">
        <v>24</v>
      </c>
      <c r="C26" s="26">
        <f>C27*C29/1000</f>
        <v>18434.528</v>
      </c>
      <c r="D26" s="9">
        <f>D27*D29/1000</f>
        <v>11372.43382730246</v>
      </c>
      <c r="E26" s="9">
        <f>E27*E29/1000</f>
        <v>12508.8</v>
      </c>
      <c r="F26" s="27">
        <f t="shared" si="4"/>
        <v>-7062.094172697538</v>
      </c>
      <c r="G26" s="27">
        <f t="shared" si="5"/>
        <v>61.690941190913385</v>
      </c>
      <c r="H26" s="27">
        <f t="shared" si="6"/>
        <v>1136.3661726975388</v>
      </c>
      <c r="I26" s="27">
        <f t="shared" si="7"/>
        <v>109.9922865233069</v>
      </c>
    </row>
    <row r="27" spans="1:9" ht="10.5" customHeight="1">
      <c r="A27" s="13" t="s">
        <v>25</v>
      </c>
      <c r="B27" s="8" t="s">
        <v>26</v>
      </c>
      <c r="C27" s="11">
        <v>1598</v>
      </c>
      <c r="D27" s="9">
        <f>C27</f>
        <v>1598</v>
      </c>
      <c r="E27" s="11">
        <v>1600</v>
      </c>
      <c r="F27" s="27">
        <f t="shared" si="4"/>
        <v>0</v>
      </c>
      <c r="G27" s="27">
        <f t="shared" si="5"/>
        <v>100</v>
      </c>
      <c r="H27" s="27">
        <f t="shared" si="6"/>
        <v>2</v>
      </c>
      <c r="I27" s="27">
        <f t="shared" si="7"/>
        <v>100.12515644555695</v>
      </c>
    </row>
    <row r="28" spans="1:9" ht="10.5" customHeight="1">
      <c r="A28" s="13" t="s">
        <v>27</v>
      </c>
      <c r="B28" s="8" t="s">
        <v>28</v>
      </c>
      <c r="C28" s="32">
        <v>186.77</v>
      </c>
      <c r="D28" s="9">
        <f>C28</f>
        <v>186.77</v>
      </c>
      <c r="E28" s="29">
        <v>186.77</v>
      </c>
      <c r="F28" s="27">
        <f t="shared" si="4"/>
        <v>0</v>
      </c>
      <c r="G28" s="27">
        <f t="shared" si="5"/>
        <v>100</v>
      </c>
      <c r="H28" s="27">
        <f t="shared" si="6"/>
        <v>0</v>
      </c>
      <c r="I28" s="27">
        <f t="shared" si="7"/>
        <v>100</v>
      </c>
    </row>
    <row r="29" spans="1:9" ht="10.5" customHeight="1">
      <c r="A29" s="20" t="s">
        <v>29</v>
      </c>
      <c r="B29" s="16" t="s">
        <v>30</v>
      </c>
      <c r="C29" s="11">
        <v>11536</v>
      </c>
      <c r="D29" s="9">
        <f>C29/(C12+C11)*(D12+D11)</f>
        <v>7116.666975783767</v>
      </c>
      <c r="E29" s="11">
        <v>7818</v>
      </c>
      <c r="F29" s="27">
        <f t="shared" si="4"/>
        <v>-4419.333024216233</v>
      </c>
      <c r="G29" s="27">
        <f t="shared" si="5"/>
        <v>61.69094119091337</v>
      </c>
      <c r="H29" s="27">
        <f t="shared" si="6"/>
        <v>701.3330242162328</v>
      </c>
      <c r="I29" s="27">
        <f t="shared" si="7"/>
        <v>109.85479616515276</v>
      </c>
    </row>
    <row r="30" spans="1:9" ht="10.5" customHeight="1" hidden="1">
      <c r="A30" s="17" t="s">
        <v>53</v>
      </c>
      <c r="B30" s="18"/>
      <c r="C30" s="11"/>
      <c r="D30" s="19"/>
      <c r="E30" s="16"/>
      <c r="F30" s="25">
        <f t="shared" si="4"/>
        <v>0</v>
      </c>
      <c r="G30" s="25"/>
      <c r="H30" s="25"/>
      <c r="I30" s="25"/>
    </row>
    <row r="31" spans="1:9" ht="11.25" customHeight="1" hidden="1">
      <c r="A31" s="13" t="s">
        <v>25</v>
      </c>
      <c r="B31" s="8" t="s">
        <v>26</v>
      </c>
      <c r="C31" s="11"/>
      <c r="D31" s="19">
        <f>C31</f>
        <v>0</v>
      </c>
      <c r="E31" s="16"/>
      <c r="F31" s="25">
        <f t="shared" si="4"/>
        <v>0</v>
      </c>
      <c r="G31" s="25"/>
      <c r="H31" s="25"/>
      <c r="I31" s="25"/>
    </row>
    <row r="32" spans="1:9" ht="10.5" customHeight="1" hidden="1">
      <c r="A32" s="13" t="s">
        <v>27</v>
      </c>
      <c r="B32" s="8" t="s">
        <v>28</v>
      </c>
      <c r="C32" s="11"/>
      <c r="D32" s="19">
        <f>C32</f>
        <v>0</v>
      </c>
      <c r="E32" s="16"/>
      <c r="F32" s="25">
        <f t="shared" si="4"/>
        <v>0</v>
      </c>
      <c r="G32" s="25"/>
      <c r="H32" s="25"/>
      <c r="I32" s="25"/>
    </row>
    <row r="33" spans="1:9" ht="9.75" customHeight="1" hidden="1">
      <c r="A33" s="20" t="s">
        <v>29</v>
      </c>
      <c r="B33" s="16" t="s">
        <v>30</v>
      </c>
      <c r="C33" s="11"/>
      <c r="D33" s="19" t="e">
        <f>C33/(C24+C23)*(D24+D23)</f>
        <v>#DIV/0!</v>
      </c>
      <c r="E33" s="12"/>
      <c r="F33" s="25" t="e">
        <f t="shared" si="4"/>
        <v>#DIV/0!</v>
      </c>
      <c r="G33" s="25"/>
      <c r="H33" s="25"/>
      <c r="I33" s="25"/>
    </row>
    <row r="34" spans="1:9" ht="19.5" customHeight="1">
      <c r="A34" s="17" t="s">
        <v>31</v>
      </c>
      <c r="B34" s="5" t="s">
        <v>24</v>
      </c>
      <c r="C34" s="9">
        <f>C35*C36</f>
        <v>2875.4612799999995</v>
      </c>
      <c r="D34" s="9">
        <f>D35*D36</f>
        <v>1724.867364564759</v>
      </c>
      <c r="E34" s="9">
        <f>E35*E36</f>
        <v>1576</v>
      </c>
      <c r="F34" s="27">
        <f t="shared" si="4"/>
        <v>-1150.5939154352404</v>
      </c>
      <c r="G34" s="27">
        <f t="shared" si="5"/>
        <v>59.98576216490592</v>
      </c>
      <c r="H34" s="27">
        <f t="shared" si="6"/>
        <v>-148.8673645647591</v>
      </c>
      <c r="I34" s="27">
        <f t="shared" si="7"/>
        <v>91.36934423927005</v>
      </c>
    </row>
    <row r="35" spans="1:9" ht="12" customHeight="1">
      <c r="A35" s="13" t="s">
        <v>32</v>
      </c>
      <c r="B35" s="8" t="s">
        <v>33</v>
      </c>
      <c r="C35" s="11">
        <v>709.64</v>
      </c>
      <c r="D35" s="9">
        <f>C35/(C12+C11)*(D12+D11)</f>
        <v>437.7835950671977</v>
      </c>
      <c r="E35" s="11">
        <v>400</v>
      </c>
      <c r="F35" s="27">
        <f t="shared" si="4"/>
        <v>-271.85640493280226</v>
      </c>
      <c r="G35" s="27">
        <f t="shared" si="5"/>
        <v>61.690941190913385</v>
      </c>
      <c r="H35" s="27">
        <f t="shared" si="6"/>
        <v>-37.78359506719772</v>
      </c>
      <c r="I35" s="27">
        <f t="shared" si="7"/>
        <v>91.36934423927006</v>
      </c>
    </row>
    <row r="36" spans="1:9" ht="9.75" customHeight="1">
      <c r="A36" s="13" t="s">
        <v>34</v>
      </c>
      <c r="B36" s="8" t="s">
        <v>26</v>
      </c>
      <c r="C36" s="11">
        <v>4.052</v>
      </c>
      <c r="D36" s="34">
        <f>E36</f>
        <v>3.94</v>
      </c>
      <c r="E36" s="32">
        <v>3.94</v>
      </c>
      <c r="F36" s="27">
        <f t="shared" si="4"/>
        <v>-0.11199999999999966</v>
      </c>
      <c r="G36" s="27">
        <f t="shared" si="5"/>
        <v>97.23593287265548</v>
      </c>
      <c r="H36" s="27">
        <f t="shared" si="6"/>
        <v>0</v>
      </c>
      <c r="I36" s="27">
        <f t="shared" si="7"/>
        <v>100</v>
      </c>
    </row>
    <row r="37" spans="1:9" ht="32.25" customHeight="1">
      <c r="A37" s="17" t="s">
        <v>35</v>
      </c>
      <c r="B37" s="5" t="s">
        <v>24</v>
      </c>
      <c r="C37" s="26">
        <f>C38*C39*12/1000</f>
        <v>7979.4</v>
      </c>
      <c r="D37" s="9">
        <f>E37</f>
        <v>4469.7</v>
      </c>
      <c r="E37" s="9">
        <f>3989.7+480</f>
        <v>4469.7</v>
      </c>
      <c r="F37" s="27">
        <f t="shared" si="4"/>
        <v>-3509.7</v>
      </c>
      <c r="G37" s="27">
        <f t="shared" si="5"/>
        <v>56.01548988645762</v>
      </c>
      <c r="H37" s="27">
        <f t="shared" si="6"/>
        <v>0</v>
      </c>
      <c r="I37" s="27">
        <f t="shared" si="7"/>
        <v>100</v>
      </c>
    </row>
    <row r="38" spans="1:10" ht="31.5" customHeight="1">
      <c r="A38" s="13" t="s">
        <v>36</v>
      </c>
      <c r="B38" s="8" t="s">
        <v>37</v>
      </c>
      <c r="C38" s="11">
        <v>39</v>
      </c>
      <c r="D38" s="9">
        <f>C38</f>
        <v>39</v>
      </c>
      <c r="E38" s="11">
        <v>39</v>
      </c>
      <c r="F38" s="27">
        <f t="shared" si="4"/>
        <v>0</v>
      </c>
      <c r="G38" s="27">
        <f t="shared" si="5"/>
        <v>100</v>
      </c>
      <c r="H38" s="27">
        <f t="shared" si="6"/>
        <v>0</v>
      </c>
      <c r="I38" s="27">
        <f t="shared" si="7"/>
        <v>100</v>
      </c>
      <c r="J38" s="2"/>
    </row>
    <row r="39" spans="1:11" ht="11.25" customHeight="1">
      <c r="A39" s="13" t="s">
        <v>38</v>
      </c>
      <c r="B39" s="8" t="s">
        <v>39</v>
      </c>
      <c r="C39" s="11">
        <v>17050</v>
      </c>
      <c r="D39" s="9">
        <f aca="true" t="shared" si="8" ref="D39:D49">E39</f>
        <v>19101.28205128205</v>
      </c>
      <c r="E39" s="11">
        <f>E37/E38/6*1000</f>
        <v>19101.28205128205</v>
      </c>
      <c r="F39" s="27">
        <f t="shared" si="4"/>
        <v>2051.282051282051</v>
      </c>
      <c r="G39" s="27">
        <f t="shared" si="5"/>
        <v>112.03097977291525</v>
      </c>
      <c r="H39" s="27">
        <f t="shared" si="6"/>
        <v>0</v>
      </c>
      <c r="I39" s="27">
        <f t="shared" si="7"/>
        <v>100</v>
      </c>
      <c r="J39" s="2"/>
      <c r="K39" s="2"/>
    </row>
    <row r="40" spans="1:11" ht="23.25" customHeight="1">
      <c r="A40" s="14" t="s">
        <v>59</v>
      </c>
      <c r="B40" s="5" t="s">
        <v>24</v>
      </c>
      <c r="C40" s="11">
        <v>4031.53</v>
      </c>
      <c r="D40" s="9">
        <f t="shared" si="8"/>
        <v>2161.4588</v>
      </c>
      <c r="E40" s="11">
        <f>(E37*30.4%)+134.67+668</f>
        <v>2161.4588</v>
      </c>
      <c r="F40" s="27">
        <f t="shared" si="4"/>
        <v>-1870.0712000000003</v>
      </c>
      <c r="G40" s="27">
        <f t="shared" si="5"/>
        <v>53.61385875833739</v>
      </c>
      <c r="H40" s="27">
        <f t="shared" si="6"/>
        <v>0</v>
      </c>
      <c r="I40" s="27">
        <f t="shared" si="7"/>
        <v>100</v>
      </c>
      <c r="K40" s="24"/>
    </row>
    <row r="41" spans="1:11" ht="13.5" customHeight="1">
      <c r="A41" s="14" t="s">
        <v>56</v>
      </c>
      <c r="B41" s="5" t="s">
        <v>24</v>
      </c>
      <c r="C41" s="11">
        <v>920</v>
      </c>
      <c r="D41" s="9">
        <f t="shared" si="8"/>
        <v>460</v>
      </c>
      <c r="E41" s="11">
        <v>460</v>
      </c>
      <c r="F41" s="27"/>
      <c r="G41" s="27"/>
      <c r="H41" s="27"/>
      <c r="I41" s="27"/>
      <c r="K41" s="24"/>
    </row>
    <row r="42" spans="1:9" ht="12.75">
      <c r="A42" s="14" t="s">
        <v>55</v>
      </c>
      <c r="B42" s="5" t="s">
        <v>24</v>
      </c>
      <c r="C42" s="11">
        <v>371.9</v>
      </c>
      <c r="D42" s="9">
        <f t="shared" si="8"/>
        <v>186</v>
      </c>
      <c r="E42" s="11">
        <v>186</v>
      </c>
      <c r="F42" s="27">
        <f t="shared" si="4"/>
        <v>-185.89999999999998</v>
      </c>
      <c r="G42" s="27">
        <f t="shared" si="5"/>
        <v>50.013444474321055</v>
      </c>
      <c r="H42" s="27">
        <f t="shared" si="6"/>
        <v>0</v>
      </c>
      <c r="I42" s="27">
        <f t="shared" si="7"/>
        <v>100</v>
      </c>
    </row>
    <row r="43" spans="1:9" ht="10.5" customHeight="1">
      <c r="A43" s="14" t="s">
        <v>40</v>
      </c>
      <c r="B43" s="5" t="s">
        <v>24</v>
      </c>
      <c r="C43" s="11">
        <v>1870</v>
      </c>
      <c r="D43" s="9">
        <f t="shared" si="8"/>
        <v>1100</v>
      </c>
      <c r="E43" s="11">
        <v>1100</v>
      </c>
      <c r="F43" s="27">
        <f t="shared" si="4"/>
        <v>-770</v>
      </c>
      <c r="G43" s="27">
        <f t="shared" si="5"/>
        <v>58.82352941176471</v>
      </c>
      <c r="H43" s="27">
        <f t="shared" si="6"/>
        <v>0</v>
      </c>
      <c r="I43" s="27">
        <f t="shared" si="7"/>
        <v>100</v>
      </c>
    </row>
    <row r="44" spans="1:9" ht="9.75" customHeight="1">
      <c r="A44" s="14" t="s">
        <v>41</v>
      </c>
      <c r="B44" s="5" t="s">
        <v>24</v>
      </c>
      <c r="C44" s="11">
        <f>888+617.6</f>
        <v>1505.6</v>
      </c>
      <c r="D44" s="9">
        <f t="shared" si="8"/>
        <v>760</v>
      </c>
      <c r="E44" s="11">
        <v>760</v>
      </c>
      <c r="F44" s="27">
        <f t="shared" si="4"/>
        <v>-745.5999999999999</v>
      </c>
      <c r="G44" s="27">
        <f t="shared" si="5"/>
        <v>50.47821466524973</v>
      </c>
      <c r="H44" s="27">
        <f t="shared" si="6"/>
        <v>0</v>
      </c>
      <c r="I44" s="27">
        <f t="shared" si="7"/>
        <v>100</v>
      </c>
    </row>
    <row r="45" spans="1:9" ht="9.75" customHeight="1">
      <c r="A45" s="40" t="s">
        <v>62</v>
      </c>
      <c r="B45" s="5"/>
      <c r="C45" s="11">
        <v>617.6</v>
      </c>
      <c r="D45" s="9">
        <f t="shared" si="8"/>
        <v>320</v>
      </c>
      <c r="E45" s="11">
        <v>320</v>
      </c>
      <c r="F45" s="27"/>
      <c r="G45" s="27"/>
      <c r="H45" s="27">
        <f t="shared" si="6"/>
        <v>0</v>
      </c>
      <c r="I45" s="27">
        <f t="shared" si="7"/>
        <v>100</v>
      </c>
    </row>
    <row r="46" spans="1:9" ht="21">
      <c r="A46" s="14" t="s">
        <v>42</v>
      </c>
      <c r="B46" s="5" t="s">
        <v>24</v>
      </c>
      <c r="C46" s="11">
        <f>4394.2+1616</f>
        <v>6010.2</v>
      </c>
      <c r="D46" s="9">
        <f t="shared" si="8"/>
        <v>3250</v>
      </c>
      <c r="E46" s="11">
        <v>3250</v>
      </c>
      <c r="F46" s="27">
        <f t="shared" si="4"/>
        <v>-2760.2</v>
      </c>
      <c r="G46" s="27">
        <f t="shared" si="5"/>
        <v>54.074739609330805</v>
      </c>
      <c r="H46" s="27">
        <f t="shared" si="6"/>
        <v>0</v>
      </c>
      <c r="I46" s="27">
        <f t="shared" si="7"/>
        <v>100</v>
      </c>
    </row>
    <row r="47" spans="1:9" ht="12.75">
      <c r="A47" s="40" t="s">
        <v>62</v>
      </c>
      <c r="B47" s="5"/>
      <c r="C47" s="11">
        <v>1616</v>
      </c>
      <c r="D47" s="9">
        <f t="shared" si="8"/>
        <v>808</v>
      </c>
      <c r="E47" s="11">
        <v>808</v>
      </c>
      <c r="F47" s="27"/>
      <c r="G47" s="27"/>
      <c r="H47" s="27">
        <f t="shared" si="6"/>
        <v>0</v>
      </c>
      <c r="I47" s="27">
        <f t="shared" si="7"/>
        <v>100</v>
      </c>
    </row>
    <row r="48" spans="1:9" ht="10.5" customHeight="1">
      <c r="A48" s="14" t="s">
        <v>43</v>
      </c>
      <c r="B48" s="5" t="s">
        <v>24</v>
      </c>
      <c r="C48" s="11">
        <f>C49+C50+C51+C53</f>
        <v>532.09</v>
      </c>
      <c r="D48" s="9">
        <f t="shared" si="8"/>
        <v>283.99</v>
      </c>
      <c r="E48" s="11">
        <f>E49+E50+E51+E53</f>
        <v>283.99</v>
      </c>
      <c r="F48" s="27">
        <f t="shared" si="4"/>
        <v>-248.10000000000002</v>
      </c>
      <c r="G48" s="27">
        <f t="shared" si="5"/>
        <v>53.372549756620124</v>
      </c>
      <c r="H48" s="27">
        <f t="shared" si="6"/>
        <v>0</v>
      </c>
      <c r="I48" s="27">
        <f t="shared" si="7"/>
        <v>100</v>
      </c>
    </row>
    <row r="49" spans="1:9" ht="10.5" customHeight="1">
      <c r="A49" s="40" t="s">
        <v>57</v>
      </c>
      <c r="B49" s="5"/>
      <c r="C49" s="11">
        <v>300</v>
      </c>
      <c r="D49" s="9">
        <f t="shared" si="8"/>
        <v>150</v>
      </c>
      <c r="E49" s="11">
        <v>150</v>
      </c>
      <c r="F49" s="27"/>
      <c r="G49" s="27"/>
      <c r="H49" s="27">
        <f t="shared" si="6"/>
        <v>0</v>
      </c>
      <c r="I49" s="27">
        <f t="shared" si="7"/>
        <v>100</v>
      </c>
    </row>
    <row r="50" spans="1:9" ht="10.5" customHeight="1">
      <c r="A50" s="40" t="s">
        <v>58</v>
      </c>
      <c r="B50" s="5"/>
      <c r="C50" s="11">
        <v>2</v>
      </c>
      <c r="D50" s="9"/>
      <c r="E50" s="11">
        <v>0.99</v>
      </c>
      <c r="F50" s="27"/>
      <c r="G50" s="27"/>
      <c r="H50" s="27"/>
      <c r="I50" s="27"/>
    </row>
    <row r="51" spans="1:9" ht="11.25" customHeight="1">
      <c r="A51" s="40" t="s">
        <v>60</v>
      </c>
      <c r="B51" s="5"/>
      <c r="C51" s="11">
        <v>41.99</v>
      </c>
      <c r="D51" s="9"/>
      <c r="E51" s="11">
        <v>21</v>
      </c>
      <c r="F51" s="27"/>
      <c r="G51" s="27"/>
      <c r="H51" s="27"/>
      <c r="I51" s="27"/>
    </row>
    <row r="52" spans="1:9" ht="12" customHeight="1" hidden="1">
      <c r="A52" s="14"/>
      <c r="B52" s="5"/>
      <c r="C52" s="11"/>
      <c r="D52" s="19"/>
      <c r="E52" s="16"/>
      <c r="F52" s="25"/>
      <c r="G52" s="25"/>
      <c r="H52" s="25"/>
      <c r="I52" s="25"/>
    </row>
    <row r="53" spans="1:9" ht="12" customHeight="1">
      <c r="A53" s="40" t="s">
        <v>61</v>
      </c>
      <c r="B53" s="5"/>
      <c r="C53" s="11">
        <v>188.1</v>
      </c>
      <c r="D53" s="19"/>
      <c r="E53" s="16">
        <v>112</v>
      </c>
      <c r="F53" s="25"/>
      <c r="G53" s="25"/>
      <c r="H53" s="25"/>
      <c r="I53" s="25"/>
    </row>
    <row r="54" spans="1:9" ht="11.25" customHeight="1">
      <c r="A54" s="14" t="s">
        <v>44</v>
      </c>
      <c r="B54" s="5" t="s">
        <v>24</v>
      </c>
      <c r="C54" s="9">
        <f>C17+C34+C37+C40+C41+C42+C43+C44+C46+C48</f>
        <v>46138.29987999999</v>
      </c>
      <c r="D54" s="9">
        <f>D52+D48+D46+D44+D43+D42+D40+D37+D34+D17</f>
        <v>26300.18776350387</v>
      </c>
      <c r="E54" s="9">
        <f>E52+E48+E46+E44+E43+E42+E40+E37+E34+E17</f>
        <v>27277.5668</v>
      </c>
      <c r="F54" s="27">
        <f t="shared" si="4"/>
        <v>-19838.112116496122</v>
      </c>
      <c r="G54" s="27">
        <f t="shared" si="5"/>
        <v>57.00294079302316</v>
      </c>
      <c r="H54" s="27">
        <f t="shared" si="6"/>
        <v>977.3790364961314</v>
      </c>
      <c r="I54" s="27">
        <f t="shared" si="7"/>
        <v>103.71624356938021</v>
      </c>
    </row>
    <row r="55" spans="1:9" ht="22.5" customHeight="1">
      <c r="A55" s="17" t="s">
        <v>45</v>
      </c>
      <c r="B55" s="16" t="s">
        <v>54</v>
      </c>
      <c r="C55" s="33">
        <f>C54/(C12+C11)</f>
        <v>4.0748964130934935</v>
      </c>
      <c r="D55" s="33">
        <f>D54/(D12+D11)</f>
        <v>3.765238047745722</v>
      </c>
      <c r="E55" s="33">
        <f>E54/(E12+E11)</f>
        <v>3.9051634645669293</v>
      </c>
      <c r="F55" s="27">
        <f t="shared" si="4"/>
        <v>-0.30965836534777136</v>
      </c>
      <c r="G55" s="27">
        <f t="shared" si="5"/>
        <v>92.40082853756051</v>
      </c>
      <c r="H55" s="27">
        <f t="shared" si="6"/>
        <v>0.13992541682120718</v>
      </c>
      <c r="I55" s="27">
        <f t="shared" si="7"/>
        <v>103.71624356938021</v>
      </c>
    </row>
    <row r="56" spans="1:9" ht="21">
      <c r="A56" s="21" t="s">
        <v>46</v>
      </c>
      <c r="B56" s="5" t="s">
        <v>24</v>
      </c>
      <c r="C56" s="9">
        <f>C55*C12</f>
        <v>44870.069869352905</v>
      </c>
      <c r="D56" s="9">
        <f>D55*D12</f>
        <v>25675.158247578078</v>
      </c>
      <c r="E56" s="9">
        <f>E55*E12</f>
        <v>26629.30966488189</v>
      </c>
      <c r="F56" s="27">
        <f t="shared" si="4"/>
        <v>-19194.911621774827</v>
      </c>
      <c r="G56" s="27">
        <f t="shared" si="5"/>
        <v>57.22112384120599</v>
      </c>
      <c r="H56" s="27">
        <f t="shared" si="6"/>
        <v>954.1514173038122</v>
      </c>
      <c r="I56" s="27">
        <f t="shared" si="7"/>
        <v>103.71624356938021</v>
      </c>
    </row>
    <row r="57" spans="1:9" ht="18.75" customHeight="1">
      <c r="A57" s="14" t="s">
        <v>47</v>
      </c>
      <c r="B57" s="5" t="s">
        <v>24</v>
      </c>
      <c r="C57" s="22">
        <v>32558.3</v>
      </c>
      <c r="D57" s="22">
        <f>E57</f>
        <v>19605.2</v>
      </c>
      <c r="E57" s="22">
        <f>18327.2+1278</f>
        <v>19605.2</v>
      </c>
      <c r="F57" s="27">
        <f t="shared" si="4"/>
        <v>-12953.099999999999</v>
      </c>
      <c r="G57" s="27">
        <f t="shared" si="5"/>
        <v>60.2156746513178</v>
      </c>
      <c r="H57" s="27">
        <f t="shared" si="6"/>
        <v>0</v>
      </c>
      <c r="I57" s="25">
        <f t="shared" si="7"/>
        <v>100</v>
      </c>
    </row>
    <row r="58" spans="1:9" ht="9.75" customHeight="1">
      <c r="A58" s="14" t="s">
        <v>48</v>
      </c>
      <c r="B58" s="5" t="s">
        <v>24</v>
      </c>
      <c r="C58" s="23">
        <v>13580</v>
      </c>
      <c r="D58" s="30">
        <v>7690.3</v>
      </c>
      <c r="E58" s="31">
        <v>7640.6</v>
      </c>
      <c r="F58" s="27">
        <f t="shared" si="4"/>
        <v>-5889.7</v>
      </c>
      <c r="G58" s="27">
        <f t="shared" si="5"/>
        <v>56.62960235640648</v>
      </c>
      <c r="H58" s="27">
        <f t="shared" si="6"/>
        <v>-49.69999999999982</v>
      </c>
      <c r="I58" s="25">
        <f t="shared" si="7"/>
        <v>99.35373132387554</v>
      </c>
    </row>
    <row r="59" spans="1:9" ht="20.25" customHeight="1">
      <c r="A59" s="14" t="s">
        <v>49</v>
      </c>
      <c r="B59" s="5" t="s">
        <v>24</v>
      </c>
      <c r="C59" s="9">
        <f>C58+C57</f>
        <v>46138.3</v>
      </c>
      <c r="D59" s="9">
        <f>D58+D57</f>
        <v>27295.5</v>
      </c>
      <c r="E59" s="9">
        <f>E58+E57</f>
        <v>27245.800000000003</v>
      </c>
      <c r="F59" s="27">
        <f t="shared" si="4"/>
        <v>-18842.800000000003</v>
      </c>
      <c r="G59" s="27">
        <f t="shared" si="5"/>
        <v>59.16017711965981</v>
      </c>
      <c r="H59" s="27">
        <f t="shared" si="6"/>
        <v>-49.69999999999709</v>
      </c>
      <c r="I59" s="25">
        <f t="shared" si="7"/>
        <v>99.81791870454838</v>
      </c>
    </row>
    <row r="60" spans="1:9" ht="12.75">
      <c r="A60" s="14" t="s">
        <v>50</v>
      </c>
      <c r="B60" s="5" t="s">
        <v>24</v>
      </c>
      <c r="C60" s="9">
        <v>0</v>
      </c>
      <c r="D60" s="9"/>
      <c r="E60" s="9">
        <f>E59-E56</f>
        <v>616.4903351181129</v>
      </c>
      <c r="F60" s="27">
        <f t="shared" si="4"/>
        <v>0</v>
      </c>
      <c r="G60" s="27"/>
      <c r="H60" s="27">
        <f t="shared" si="6"/>
        <v>616.4903351181129</v>
      </c>
      <c r="I60" s="25"/>
    </row>
    <row r="61" spans="1:9" ht="12.75">
      <c r="A61" s="35"/>
      <c r="B61" s="36"/>
      <c r="C61" s="37"/>
      <c r="D61" s="37"/>
      <c r="E61" s="37"/>
      <c r="F61" s="38"/>
      <c r="G61" s="38"/>
      <c r="H61" s="38"/>
      <c r="I61" s="39"/>
    </row>
    <row r="62" spans="1:9" ht="12.75">
      <c r="A62" s="35"/>
      <c r="B62" s="36"/>
      <c r="C62" s="37"/>
      <c r="D62" s="37"/>
      <c r="E62" s="37"/>
      <c r="F62" s="38"/>
      <c r="G62" s="38"/>
      <c r="H62" s="38"/>
      <c r="I62" s="39"/>
    </row>
    <row r="63" spans="1:9" ht="12.75">
      <c r="A63" s="35"/>
      <c r="B63" s="36"/>
      <c r="C63" s="37"/>
      <c r="D63" s="37"/>
      <c r="E63" s="37"/>
      <c r="F63" s="38"/>
      <c r="G63" s="38"/>
      <c r="H63" s="38"/>
      <c r="I63" s="39"/>
    </row>
    <row r="64" spans="1:9" ht="12.75">
      <c r="A64" s="35"/>
      <c r="B64" s="36"/>
      <c r="C64" s="37"/>
      <c r="D64" s="37"/>
      <c r="E64" s="37"/>
      <c r="F64" s="38"/>
      <c r="G64" s="38"/>
      <c r="H64" s="38"/>
      <c r="I64" s="39"/>
    </row>
    <row r="65" spans="1:9" ht="12.75">
      <c r="A65" s="35"/>
      <c r="B65" s="36"/>
      <c r="C65" s="37"/>
      <c r="D65" s="37"/>
      <c r="E65" s="37"/>
      <c r="F65" s="38"/>
      <c r="G65" s="38"/>
      <c r="H65" s="38"/>
      <c r="I65" s="39"/>
    </row>
    <row r="66" spans="1:9" ht="12.75">
      <c r="A66" s="35"/>
      <c r="B66" s="36"/>
      <c r="C66" s="37"/>
      <c r="D66" s="37"/>
      <c r="E66" s="37"/>
      <c r="F66" s="38"/>
      <c r="G66" s="38"/>
      <c r="H66" s="38"/>
      <c r="I66" s="39"/>
    </row>
    <row r="67" spans="1:9" ht="12.75">
      <c r="A67" s="35"/>
      <c r="B67" s="36"/>
      <c r="C67" s="37"/>
      <c r="D67" s="37"/>
      <c r="E67" s="37"/>
      <c r="F67" s="38"/>
      <c r="G67" s="38"/>
      <c r="H67" s="38"/>
      <c r="I67" s="39"/>
    </row>
    <row r="68" spans="1:9" ht="12.75">
      <c r="A68" s="35"/>
      <c r="B68" s="36"/>
      <c r="C68" s="37"/>
      <c r="D68" s="37"/>
      <c r="E68" s="37"/>
      <c r="F68" s="38"/>
      <c r="G68" s="38"/>
      <c r="H68" s="38"/>
      <c r="I68" s="39"/>
    </row>
    <row r="69" spans="1:9" ht="12.75">
      <c r="A69" s="35"/>
      <c r="B69" s="36"/>
      <c r="C69" s="37"/>
      <c r="D69" s="37"/>
      <c r="E69" s="37"/>
      <c r="F69" s="38"/>
      <c r="G69" s="38"/>
      <c r="H69" s="38"/>
      <c r="I69" s="39"/>
    </row>
    <row r="70" spans="1:9" ht="12.75">
      <c r="A70" s="35"/>
      <c r="B70" s="36"/>
      <c r="C70" s="37"/>
      <c r="D70" s="37"/>
      <c r="E70" s="37"/>
      <c r="F70" s="38"/>
      <c r="G70" s="38"/>
      <c r="H70" s="38"/>
      <c r="I70" s="39"/>
    </row>
    <row r="71" spans="1:9" ht="12.75">
      <c r="A71" s="35"/>
      <c r="B71" s="36"/>
      <c r="C71" s="37"/>
      <c r="D71" s="37"/>
      <c r="E71" s="37"/>
      <c r="F71" s="38"/>
      <c r="G71" s="38"/>
      <c r="H71" s="38"/>
      <c r="I71" s="39"/>
    </row>
    <row r="72" spans="1:9" ht="12.75">
      <c r="A72" s="35"/>
      <c r="B72" s="36"/>
      <c r="C72" s="37"/>
      <c r="D72" s="37"/>
      <c r="E72" s="37"/>
      <c r="F72" s="38"/>
      <c r="G72" s="38"/>
      <c r="H72" s="38"/>
      <c r="I72" s="39"/>
    </row>
  </sheetData>
  <sheetProtection/>
  <mergeCells count="11">
    <mergeCell ref="C4:C5"/>
    <mergeCell ref="D4:D5"/>
    <mergeCell ref="F3:I3"/>
    <mergeCell ref="F4:G4"/>
    <mergeCell ref="H4:I4"/>
    <mergeCell ref="G1:I1"/>
    <mergeCell ref="A2:I2"/>
    <mergeCell ref="A3:A5"/>
    <mergeCell ref="B3:B5"/>
    <mergeCell ref="C3:D3"/>
    <mergeCell ref="E3:E5"/>
  </mergeCells>
  <printOptions/>
  <pageMargins left="0.15" right="0.17" top="0.17" bottom="0.29" header="0.17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Прохорова</dc:creator>
  <cp:keywords/>
  <dc:description/>
  <cp:lastModifiedBy>Экономист</cp:lastModifiedBy>
  <cp:lastPrinted>2016-07-22T04:10:14Z</cp:lastPrinted>
  <dcterms:created xsi:type="dcterms:W3CDTF">2006-08-02T01:20:08Z</dcterms:created>
  <dcterms:modified xsi:type="dcterms:W3CDTF">2016-08-07T23:08:05Z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для Попова образец.xls</vt:lpwstr>
  </property>
  <property fmtid="{D5CDD505-2E9C-101B-9397-08002B2CF9AE}" pid="3" name="_AuthorEmail">
    <vt:lpwstr>Mobil@gkh.kht.ru</vt:lpwstr>
  </property>
  <property fmtid="{D5CDD505-2E9C-101B-9397-08002B2CF9AE}" pid="4" name="_AuthorEmailDisplayName">
    <vt:lpwstr>Прохорова О.В.</vt:lpwstr>
  </property>
  <property fmtid="{D5CDD505-2E9C-101B-9397-08002B2CF9AE}" pid="5" name="_AdHocReviewCycleID">
    <vt:i4>205271821</vt:i4>
  </property>
  <property fmtid="{D5CDD505-2E9C-101B-9397-08002B2CF9AE}" pid="6" name="_ReviewingToolsShownOnce">
    <vt:lpwstr/>
  </property>
</Properties>
</file>